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uario\Desktop\AA CARGO AUXILIAR ADMINISTRATIVOS PRESUPUESTOS\AÑO 2026\SEGUIMIENTOS\"/>
    </mc:Choice>
  </mc:AlternateContent>
  <xr:revisionPtr revIDLastSave="0" documentId="13_ncr:1_{33B39121-370B-4FEF-B6AB-DDC2312B6128}" xr6:coauthVersionLast="47" xr6:coauthVersionMax="47" xr10:uidLastSave="{00000000-0000-0000-0000-000000000000}"/>
  <bookViews>
    <workbookView xWindow="15315" yWindow="330" windowWidth="11880" windowHeight="15195" xr2:uid="{00000000-000D-0000-FFFF-FFFF00000000}"/>
  </bookViews>
  <sheets>
    <sheet name="TABLA DE VIATICOS " sheetId="2" r:id="rId1"/>
    <sheet name="PEAJES 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37" i="1"/>
  <c r="D36" i="1"/>
  <c r="D32" i="1"/>
  <c r="G32" i="1" s="1"/>
  <c r="D29" i="1"/>
  <c r="G29" i="1" s="1"/>
  <c r="D28" i="1"/>
  <c r="G28" i="1" s="1"/>
  <c r="D24" i="1"/>
  <c r="G24" i="1" s="1"/>
  <c r="D16" i="1"/>
  <c r="G16" i="1" s="1"/>
  <c r="D13" i="1"/>
  <c r="G13" i="1" s="1"/>
  <c r="D9" i="1"/>
  <c r="G9" i="1" s="1"/>
  <c r="D6" i="1"/>
  <c r="G6" i="1" s="1"/>
  <c r="G9" i="2"/>
  <c r="G7" i="1"/>
  <c r="G8" i="1"/>
  <c r="G10" i="1"/>
  <c r="G11" i="1"/>
  <c r="G12" i="1"/>
  <c r="G14" i="1"/>
  <c r="G15" i="1"/>
  <c r="G17" i="1"/>
  <c r="G18" i="1"/>
  <c r="G19" i="1"/>
  <c r="G20" i="1"/>
  <c r="G21" i="1"/>
  <c r="G22" i="1"/>
  <c r="G23" i="1"/>
  <c r="G25" i="1"/>
  <c r="G26" i="1"/>
  <c r="G27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5" i="1"/>
  <c r="F5" i="1"/>
  <c r="H5" i="1" s="1"/>
  <c r="F6" i="1"/>
  <c r="F7" i="1"/>
  <c r="F8" i="1"/>
  <c r="H8" i="1" s="1"/>
  <c r="F9" i="1"/>
  <c r="F10" i="1"/>
  <c r="F11" i="1"/>
  <c r="F12" i="1"/>
  <c r="H12" i="1" s="1"/>
  <c r="F13" i="1"/>
  <c r="F14" i="1"/>
  <c r="F15" i="1"/>
  <c r="F16" i="1"/>
  <c r="F17" i="1"/>
  <c r="F18" i="1"/>
  <c r="H18" i="1" s="1"/>
  <c r="F20" i="1"/>
  <c r="F21" i="1"/>
  <c r="F22" i="1"/>
  <c r="F23" i="1"/>
  <c r="F24" i="1"/>
  <c r="F25" i="1"/>
  <c r="F26" i="1"/>
  <c r="H26" i="1" s="1"/>
  <c r="F27" i="1"/>
  <c r="H27" i="1" s="1"/>
  <c r="F28" i="1"/>
  <c r="F29" i="1"/>
  <c r="F30" i="1"/>
  <c r="F31" i="1"/>
  <c r="F32" i="1"/>
  <c r="F33" i="1"/>
  <c r="F34" i="1"/>
  <c r="F35" i="1"/>
  <c r="F36" i="1"/>
  <c r="F37" i="1"/>
  <c r="H37" i="1" s="1"/>
  <c r="F38" i="1"/>
  <c r="H38" i="1" s="1"/>
  <c r="F39" i="1"/>
  <c r="F40" i="1"/>
  <c r="F41" i="1"/>
  <c r="F42" i="1"/>
  <c r="F43" i="1"/>
  <c r="F44" i="1"/>
  <c r="F45" i="1"/>
  <c r="F46" i="1"/>
  <c r="F19" i="1"/>
  <c r="E29" i="2"/>
  <c r="C30" i="2" s="1"/>
  <c r="C29" i="2"/>
  <c r="E28" i="2"/>
  <c r="C28" i="2"/>
  <c r="E27" i="2"/>
  <c r="C27" i="2"/>
  <c r="E26" i="2"/>
  <c r="C26" i="2"/>
  <c r="E25" i="2"/>
  <c r="C25" i="2"/>
  <c r="E24" i="2"/>
  <c r="G19" i="2"/>
  <c r="C19" i="2"/>
  <c r="X18" i="2"/>
  <c r="W18" i="2"/>
  <c r="G18" i="2"/>
  <c r="E18" i="2"/>
  <c r="C18" i="2"/>
  <c r="X17" i="2"/>
  <c r="W17" i="2"/>
  <c r="G17" i="2"/>
  <c r="E17" i="2"/>
  <c r="C17" i="2"/>
  <c r="X16" i="2"/>
  <c r="W16" i="2"/>
  <c r="G16" i="2"/>
  <c r="E16" i="2"/>
  <c r="C16" i="2"/>
  <c r="X15" i="2"/>
  <c r="W15" i="2"/>
  <c r="G15" i="2"/>
  <c r="E15" i="2"/>
  <c r="C15" i="2"/>
  <c r="X14" i="2"/>
  <c r="W14" i="2"/>
  <c r="G14" i="2"/>
  <c r="E14" i="2"/>
  <c r="C14" i="2"/>
  <c r="G13" i="2"/>
  <c r="E13" i="2"/>
  <c r="C9" i="2"/>
  <c r="G8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  <c r="J3" i="2"/>
  <c r="G3" i="2"/>
  <c r="E3" i="2"/>
  <c r="S2" i="2"/>
  <c r="S3" i="2" s="1"/>
  <c r="S6" i="2" l="1"/>
  <c r="H46" i="1"/>
  <c r="H28" i="1"/>
  <c r="H6" i="1"/>
  <c r="H13" i="1"/>
  <c r="H33" i="1"/>
  <c r="H32" i="1"/>
  <c r="H29" i="1"/>
  <c r="H7" i="1"/>
  <c r="S5" i="2"/>
  <c r="Y18" i="2"/>
  <c r="H11" i="1"/>
  <c r="H31" i="1"/>
  <c r="H10" i="1"/>
  <c r="H30" i="1"/>
  <c r="H9" i="1"/>
  <c r="H45" i="1"/>
  <c r="H25" i="1"/>
  <c r="H44" i="1"/>
  <c r="H43" i="1"/>
  <c r="H24" i="1"/>
  <c r="H42" i="1"/>
  <c r="H23" i="1"/>
  <c r="H41" i="1"/>
  <c r="H17" i="1"/>
  <c r="H40" i="1"/>
  <c r="H21" i="1"/>
  <c r="H36" i="1"/>
  <c r="H16" i="1"/>
  <c r="H39" i="1"/>
  <c r="H20" i="1"/>
  <c r="H19" i="1"/>
  <c r="H22" i="1"/>
  <c r="H35" i="1"/>
  <c r="H15" i="1"/>
  <c r="H34" i="1"/>
  <c r="H14" i="1"/>
  <c r="S4" i="2"/>
  <c r="Y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Q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 0 A 49 KILOMETROS</t>
        </r>
      </text>
    </comment>
    <comment ref="Q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 50 A 100 KILOMETROS </t>
        </r>
      </text>
    </comment>
    <comment ref="Q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 50 A 100 KILOMETROS</t>
        </r>
      </text>
    </comment>
    <comment ref="Q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 101 A 200 KILOMETOS </t>
        </r>
      </text>
    </comment>
    <comment ref="Q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 201 A 300 KILOMETROS</t>
        </r>
      </text>
    </comment>
  </commentList>
</comments>
</file>

<file path=xl/sharedStrings.xml><?xml version="1.0" encoding="utf-8"?>
<sst xmlns="http://schemas.openxmlformats.org/spreadsheetml/2006/main" count="209" uniqueCount="82">
  <si>
    <t>DESTINO</t>
  </si>
  <si>
    <t>Kms - Solo un Recorrido</t>
  </si>
  <si>
    <t>Valor Peajes  - Solo un Recorrido</t>
  </si>
  <si>
    <t>Peajes - Solo un Recorrido</t>
  </si>
  <si>
    <t>AGUADAS (por el Norte)</t>
  </si>
  <si>
    <t>AGUADAS (por la Felisa)</t>
  </si>
  <si>
    <t>ANSERMA</t>
  </si>
  <si>
    <t>ARANZAZU</t>
  </si>
  <si>
    <t>BELALCAZAR</t>
  </si>
  <si>
    <t>CHINCHINÁ</t>
  </si>
  <si>
    <t>FILADELFIA</t>
  </si>
  <si>
    <t>LA DORADA</t>
  </si>
  <si>
    <t>LA MERCED</t>
  </si>
  <si>
    <t>MANZANARES</t>
  </si>
  <si>
    <t>MARMATO (por el Norte)</t>
  </si>
  <si>
    <t>MARMATO (por la Felisa)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</si>
  <si>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</si>
  <si>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</si>
  <si>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</si>
  <si>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</si>
  <si>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</si>
  <si>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</si>
  <si>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</si>
  <si>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</si>
  <si>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</si>
  <si>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</si>
  <si>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</si>
  <si>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</si>
  <si>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SUPÍA</t>
  </si>
  <si>
    <t>VICTORIA</t>
  </si>
  <si>
    <t>VILLAMARIA</t>
  </si>
  <si>
    <t>VITERBO ( por San José)</t>
  </si>
  <si>
    <t>GRANJA LA CRUZ</t>
  </si>
  <si>
    <t>GRANJA MONTELINDO</t>
  </si>
  <si>
    <t>GRANJA TESORITO</t>
  </si>
  <si>
    <t>DOSQUEBRADAS</t>
  </si>
  <si>
    <t>SANTA ROSA DE CABAL</t>
  </si>
  <si>
    <t>DISTANCIA EN KILÓMETROS DESDE  LA CIUDAD DE MANIZALES A CIUDADES CAPITAL</t>
  </si>
  <si>
    <t>ARMENIA</t>
  </si>
  <si>
    <t>BOGOTÁ</t>
  </si>
  <si>
    <t>CALI</t>
  </si>
  <si>
    <t>MEDELLIN</t>
  </si>
  <si>
    <t>PEREIRA</t>
  </si>
  <si>
    <t>CONSULTADO EN : https://wiki.waze.com/wiki/Listado_de_Peajes_en_Colombia,  http://www.amacolombia.com/peajes/  https://www.viajaporcolombia.com/peajes/</t>
  </si>
  <si>
    <t xml:space="preserve">SALARIO MINIMO MENSUAL LEGAL VIGENTE </t>
  </si>
  <si>
    <t>COMISION DE SERVICIOS EN EL INTERIOR DEL PAIS (EN SMMLV)</t>
  </si>
  <si>
    <t>PRACTICAS ACADEMICAS</t>
  </si>
  <si>
    <t>Hasta</t>
  </si>
  <si>
    <t>a</t>
  </si>
  <si>
    <t>CAPITAL</t>
  </si>
  <si>
    <t>De</t>
  </si>
  <si>
    <t>MAYOR A 80 KM</t>
  </si>
  <si>
    <t>MENOR A 80 KM</t>
  </si>
  <si>
    <t>GRANJAS</t>
  </si>
  <si>
    <t>En adeante</t>
  </si>
  <si>
    <t>En adelate</t>
  </si>
  <si>
    <t>COMISION DE SERVICIOS EN EL INTERIOR DEL PAIS. NO CAPITALES</t>
  </si>
  <si>
    <t xml:space="preserve">MUNICIPIO </t>
  </si>
  <si>
    <t xml:space="preserve">PERNOCTAR </t>
  </si>
  <si>
    <t xml:space="preserve">SIN PERNOCTAR </t>
  </si>
  <si>
    <t>N° dias p</t>
  </si>
  <si>
    <t xml:space="preserve">N° dias </t>
  </si>
  <si>
    <t>N° dias sp</t>
  </si>
  <si>
    <t>TOTAL</t>
  </si>
  <si>
    <t>TOTAL SP</t>
  </si>
  <si>
    <t xml:space="preserve">TOTAL VIAJE </t>
  </si>
  <si>
    <t xml:space="preserve">ZONA 1: </t>
  </si>
  <si>
    <t xml:space="preserve">ZONA 2 :RIOSUCIO </t>
  </si>
  <si>
    <t>ZONA 2 :ANSERMA</t>
  </si>
  <si>
    <t xml:space="preserve">ZONA: 3 DORADA </t>
  </si>
  <si>
    <t>ZONA: 4</t>
  </si>
  <si>
    <t>COMISIÓN DE SERVICIOS EN EL EXTERIOR (viáticos diarios en dólares)</t>
  </si>
  <si>
    <t>CENTRO AMÉRICA Y SURAMÉRICA. EXCEPTO BRASIL,, CHILE, ARGENTINA Y PUERO RICO</t>
  </si>
  <si>
    <t>ESTADOS UNIDOS, CANADA, CHILE, BRASIL, AFRICA Y PUERTO RICO</t>
  </si>
  <si>
    <t>EUROPA, ASIA, OCEANÍA, MEXICO Y ARGENTINA</t>
  </si>
  <si>
    <t>KM 2 TRAYECTOS</t>
  </si>
  <si>
    <t>PEAJES 2 TRAYECTOS</t>
  </si>
  <si>
    <t>COMISION DE SERVICIOS EN EL INTERIOR DEL PAIS. CIUDADES CAPITALES</t>
  </si>
  <si>
    <t>VALOR GASOLINA POR KILOMETRO AÑO 2026 ES $769</t>
  </si>
  <si>
    <t>DISTANCIA EN KILÓMETROS DESDE EL PERÍMETRO URBANO DE LA CIUDAD DE MANIZALES A MUNICIPIOS 2026</t>
  </si>
  <si>
    <t>IBAGUÉ (por letras)</t>
  </si>
  <si>
    <t>IBAGUÉ (por la linea)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</si>
</sst>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00"/>
    <numFmt numFmtId="167" formatCode="0.0000"/>
    <numFmt numFmtId="168" formatCode="_-&quot;$&quot;\ * #,##0_-;\-&quot;$&quot;\ * #,##0_-;_-&quot;$&quot;\ * &quot;-&quot;??_-;_-@_-"/>
    <numFmt numFmtId="169" formatCode="_-* #,##0_-;\-* #,##0_-;_-* &quot;-&quot;??_-;_-@_-"/>
    <numFmt numFmtId="170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8" fillId="0" borderId="11" xfId="0" applyFont="1" applyBorder="1"/>
    <xf numFmtId="0" fontId="8" fillId="5" borderId="11" xfId="0" applyFont="1" applyFill="1" applyBorder="1"/>
    <xf numFmtId="0" fontId="8" fillId="0" borderId="19" xfId="0" applyFont="1" applyBorder="1"/>
    <xf numFmtId="164" fontId="8" fillId="3" borderId="20" xfId="0" applyNumberFormat="1" applyFont="1" applyFill="1" applyBorder="1"/>
    <xf numFmtId="0" fontId="8" fillId="0" borderId="20" xfId="0" applyFont="1" applyBorder="1" applyAlignment="1">
      <alignment horizontal="center"/>
    </xf>
    <xf numFmtId="165" fontId="8" fillId="3" borderId="21" xfId="0" applyNumberFormat="1" applyFont="1" applyFill="1" applyBorder="1"/>
    <xf numFmtId="0" fontId="8" fillId="0" borderId="22" xfId="0" applyFont="1" applyBorder="1"/>
    <xf numFmtId="166" fontId="8" fillId="0" borderId="20" xfId="0" applyNumberFormat="1" applyFont="1" applyBorder="1"/>
    <xf numFmtId="167" fontId="8" fillId="0" borderId="21" xfId="0" applyNumberFormat="1" applyFont="1" applyBorder="1"/>
    <xf numFmtId="164" fontId="8" fillId="3" borderId="11" xfId="0" applyNumberFormat="1" applyFont="1" applyFill="1" applyBorder="1"/>
    <xf numFmtId="0" fontId="8" fillId="0" borderId="18" xfId="0" applyFont="1" applyBorder="1"/>
    <xf numFmtId="0" fontId="8" fillId="0" borderId="11" xfId="0" applyFont="1" applyBorder="1" applyAlignment="1">
      <alignment horizontal="center"/>
    </xf>
    <xf numFmtId="0" fontId="8" fillId="0" borderId="23" xfId="0" applyFont="1" applyBorder="1"/>
    <xf numFmtId="166" fontId="8" fillId="0" borderId="11" xfId="0" applyNumberFormat="1" applyFont="1" applyBorder="1"/>
    <xf numFmtId="167" fontId="8" fillId="0" borderId="24" xfId="0" applyNumberFormat="1" applyFont="1" applyBorder="1"/>
    <xf numFmtId="0" fontId="8" fillId="6" borderId="11" xfId="0" applyFont="1" applyFill="1" applyBorder="1"/>
    <xf numFmtId="42" fontId="8" fillId="0" borderId="0" xfId="3" applyFont="1"/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3" borderId="26" xfId="0" applyFont="1" applyFill="1" applyBorder="1"/>
    <xf numFmtId="0" fontId="8" fillId="0" borderId="27" xfId="0" applyFont="1" applyBorder="1"/>
    <xf numFmtId="166" fontId="8" fillId="0" borderId="26" xfId="0" applyNumberFormat="1" applyFont="1" applyBorder="1"/>
    <xf numFmtId="164" fontId="8" fillId="0" borderId="26" xfId="0" applyNumberFormat="1" applyFont="1" applyBorder="1"/>
    <xf numFmtId="167" fontId="8" fillId="0" borderId="28" xfId="0" applyNumberFormat="1" applyFont="1" applyBorder="1"/>
    <xf numFmtId="43" fontId="8" fillId="0" borderId="0" xfId="0" applyNumberFormat="1" applyFont="1"/>
    <xf numFmtId="0" fontId="8" fillId="0" borderId="0" xfId="0" applyFont="1" applyAlignment="1">
      <alignment horizontal="center"/>
    </xf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13" xfId="0" applyFont="1" applyBorder="1"/>
    <xf numFmtId="0" fontId="8" fillId="0" borderId="33" xfId="0" applyFont="1" applyBorder="1"/>
    <xf numFmtId="0" fontId="8" fillId="0" borderId="9" xfId="0" applyFont="1" applyBorder="1"/>
    <xf numFmtId="0" fontId="8" fillId="0" borderId="17" xfId="0" applyFont="1" applyBorder="1"/>
    <xf numFmtId="44" fontId="8" fillId="0" borderId="11" xfId="2" applyFont="1" applyBorder="1"/>
    <xf numFmtId="0" fontId="8" fillId="0" borderId="26" xfId="0" applyFont="1" applyBorder="1"/>
    <xf numFmtId="164" fontId="8" fillId="3" borderId="26" xfId="0" applyNumberFormat="1" applyFont="1" applyFill="1" applyBorder="1"/>
    <xf numFmtId="168" fontId="5" fillId="0" borderId="0" xfId="2" applyNumberFormat="1" applyFont="1" applyAlignment="1">
      <alignment vertical="center"/>
    </xf>
    <xf numFmtId="0" fontId="8" fillId="0" borderId="31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0" fontId="8" fillId="4" borderId="11" xfId="0" applyNumberFormat="1" applyFont="1" applyFill="1" applyBorder="1"/>
    <xf numFmtId="170" fontId="8" fillId="3" borderId="11" xfId="0" applyNumberFormat="1" applyFont="1" applyFill="1" applyBorder="1"/>
    <xf numFmtId="0" fontId="12" fillId="2" borderId="11" xfId="0" applyFont="1" applyFill="1" applyBorder="1" applyAlignment="1">
      <alignment horizontal="center" vertical="center"/>
    </xf>
    <xf numFmtId="168" fontId="2" fillId="0" borderId="11" xfId="0" applyNumberFormat="1" applyFont="1" applyBorder="1" applyAlignment="1">
      <alignment vertical="center"/>
    </xf>
    <xf numFmtId="44" fontId="2" fillId="0" borderId="11" xfId="2" applyFont="1" applyBorder="1" applyAlignment="1">
      <alignment vertical="center"/>
    </xf>
    <xf numFmtId="168" fontId="5" fillId="0" borderId="11" xfId="0" applyNumberFormat="1" applyFont="1" applyBorder="1" applyAlignment="1">
      <alignment vertical="center"/>
    </xf>
    <xf numFmtId="169" fontId="8" fillId="4" borderId="11" xfId="1" applyNumberFormat="1" applyFont="1" applyFill="1" applyBorder="1"/>
    <xf numFmtId="6" fontId="4" fillId="0" borderId="10" xfId="0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8" fillId="5" borderId="9" xfId="0" applyFont="1" applyFill="1" applyBorder="1"/>
    <xf numFmtId="0" fontId="8" fillId="0" borderId="43" xfId="0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Y31"/>
  <sheetViews>
    <sheetView tabSelected="1" topLeftCell="C1" zoomScale="70" zoomScaleNormal="70" workbookViewId="0">
      <selection activeCell="E22" sqref="E22"/>
    </sheetView>
  </sheetViews>
  <sheetFormatPr baseColWidth="10" defaultRowHeight="15" x14ac:dyDescent="0.25"/>
  <cols>
    <col min="1" max="1" width="17.140625" customWidth="1"/>
    <col min="2" max="2" width="8.5703125" customWidth="1"/>
    <col min="3" max="3" width="27.85546875" customWidth="1"/>
    <col min="5" max="5" width="30.42578125" customWidth="1"/>
    <col min="7" max="7" width="22.85546875" customWidth="1"/>
    <col min="8" max="8" width="22.5703125" customWidth="1"/>
    <col min="9" max="9" width="19.140625" customWidth="1"/>
    <col min="15" max="15" width="6.5703125" customWidth="1"/>
    <col min="16" max="16" width="14.28515625" customWidth="1"/>
    <col min="17" max="17" width="25.28515625" customWidth="1"/>
    <col min="18" max="18" width="19.85546875" customWidth="1"/>
    <col min="19" max="19" width="24" customWidth="1"/>
  </cols>
  <sheetData>
    <row r="1" spans="1:25" ht="19.5" thickBot="1" x14ac:dyDescent="0.35">
      <c r="A1" s="8"/>
      <c r="B1" s="82" t="s">
        <v>44</v>
      </c>
      <c r="C1" s="82"/>
      <c r="D1" s="82"/>
      <c r="E1" s="82"/>
      <c r="F1" s="82"/>
      <c r="G1" s="63">
        <v>1750905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5" ht="19.5" thickBot="1" x14ac:dyDescent="0.35">
      <c r="A2" s="9"/>
      <c r="B2" s="85" t="s">
        <v>77</v>
      </c>
      <c r="C2" s="85"/>
      <c r="D2" s="85"/>
      <c r="E2" s="85"/>
      <c r="F2" s="85"/>
      <c r="G2" s="86"/>
      <c r="H2" s="8"/>
      <c r="I2" s="79" t="s">
        <v>45</v>
      </c>
      <c r="J2" s="80"/>
      <c r="K2" s="80"/>
      <c r="L2" s="80"/>
      <c r="M2" s="80"/>
      <c r="N2" s="81"/>
      <c r="O2" s="8"/>
      <c r="P2" s="8"/>
      <c r="Q2" s="74" t="s">
        <v>46</v>
      </c>
      <c r="R2" s="75"/>
      <c r="S2" s="57">
        <f>+G1</f>
        <v>1750905</v>
      </c>
    </row>
    <row r="3" spans="1:25" ht="19.5" thickBot="1" x14ac:dyDescent="0.35">
      <c r="A3" s="10">
        <v>1</v>
      </c>
      <c r="B3" s="11" t="s">
        <v>47</v>
      </c>
      <c r="C3" s="12">
        <v>0</v>
      </c>
      <c r="D3" s="13" t="s">
        <v>48</v>
      </c>
      <c r="E3" s="12">
        <f>+L3*G1</f>
        <v>2442512.4750000001</v>
      </c>
      <c r="F3" s="13" t="s">
        <v>47</v>
      </c>
      <c r="G3" s="14">
        <f>+N3*$G$1</f>
        <v>221489.48250000001</v>
      </c>
      <c r="H3" s="8"/>
      <c r="I3" s="15" t="s">
        <v>47</v>
      </c>
      <c r="J3" s="16">
        <f>C3/781242</f>
        <v>0</v>
      </c>
      <c r="K3" s="13" t="s">
        <v>48</v>
      </c>
      <c r="L3" s="16">
        <v>1.395</v>
      </c>
      <c r="M3" s="13" t="s">
        <v>47</v>
      </c>
      <c r="N3" s="17">
        <v>0.1265</v>
      </c>
      <c r="O3" s="8"/>
      <c r="P3" s="8"/>
      <c r="Q3" s="9" t="s">
        <v>49</v>
      </c>
      <c r="R3" s="9">
        <v>0.23</v>
      </c>
      <c r="S3" s="58">
        <f>+$S$2*R3</f>
        <v>402708.15</v>
      </c>
    </row>
    <row r="4" spans="1:25" ht="19.5" thickBot="1" x14ac:dyDescent="0.35">
      <c r="A4" s="10">
        <v>2</v>
      </c>
      <c r="B4" s="19" t="s">
        <v>50</v>
      </c>
      <c r="C4" s="18">
        <f>+J4*G1</f>
        <v>2442512.4750000001</v>
      </c>
      <c r="D4" s="20" t="s">
        <v>48</v>
      </c>
      <c r="E4" s="12">
        <f>+L4*G1</f>
        <v>3837983.7600000002</v>
      </c>
      <c r="F4" s="20" t="s">
        <v>47</v>
      </c>
      <c r="G4" s="14">
        <f t="shared" ref="G4:G8" si="0">+N4*$G$1</f>
        <v>302731.47450000001</v>
      </c>
      <c r="H4" s="8"/>
      <c r="I4" s="21" t="s">
        <v>50</v>
      </c>
      <c r="J4" s="22">
        <v>1.395</v>
      </c>
      <c r="K4" s="20" t="s">
        <v>48</v>
      </c>
      <c r="L4" s="22">
        <v>2.1920000000000002</v>
      </c>
      <c r="M4" s="20" t="s">
        <v>47</v>
      </c>
      <c r="N4" s="23">
        <v>0.1729</v>
      </c>
      <c r="O4" s="8"/>
      <c r="P4" s="8"/>
      <c r="Q4" s="9" t="s">
        <v>51</v>
      </c>
      <c r="R4" s="24">
        <v>0.13800000000000001</v>
      </c>
      <c r="S4" s="58">
        <f>+$S$2*R4</f>
        <v>241624.89</v>
      </c>
    </row>
    <row r="5" spans="1:25" ht="19.5" thickBot="1" x14ac:dyDescent="0.35">
      <c r="A5" s="10">
        <v>3</v>
      </c>
      <c r="B5" s="19" t="s">
        <v>50</v>
      </c>
      <c r="C5" s="18">
        <f>+J5*G1</f>
        <v>3837983.7600000002</v>
      </c>
      <c r="D5" s="20" t="s">
        <v>48</v>
      </c>
      <c r="E5" s="12">
        <f>+L5*G1</f>
        <v>5124898.9350000005</v>
      </c>
      <c r="F5" s="20" t="s">
        <v>47</v>
      </c>
      <c r="G5" s="14">
        <f t="shared" si="0"/>
        <v>367339.86899999995</v>
      </c>
      <c r="H5" s="8"/>
      <c r="I5" s="21" t="s">
        <v>50</v>
      </c>
      <c r="J5" s="22">
        <v>2.1920000000000002</v>
      </c>
      <c r="K5" s="20" t="s">
        <v>48</v>
      </c>
      <c r="L5" s="22">
        <v>2.927</v>
      </c>
      <c r="M5" s="20" t="s">
        <v>47</v>
      </c>
      <c r="N5" s="23">
        <v>0.20979999999999999</v>
      </c>
      <c r="O5" s="8"/>
      <c r="P5" s="8"/>
      <c r="Q5" s="9" t="s">
        <v>52</v>
      </c>
      <c r="R5" s="9">
        <v>0.06</v>
      </c>
      <c r="S5" s="58">
        <f>+$S$2*R5</f>
        <v>105054.3</v>
      </c>
    </row>
    <row r="6" spans="1:25" ht="19.5" thickBot="1" x14ac:dyDescent="0.35">
      <c r="A6" s="10">
        <v>4</v>
      </c>
      <c r="B6" s="19" t="s">
        <v>50</v>
      </c>
      <c r="C6" s="18">
        <f>+J6*G1</f>
        <v>5124898.9350000005</v>
      </c>
      <c r="D6" s="20" t="s">
        <v>48</v>
      </c>
      <c r="E6" s="12">
        <f>+L6*G1</f>
        <v>6501110.2650000006</v>
      </c>
      <c r="F6" s="20" t="s">
        <v>47</v>
      </c>
      <c r="G6" s="14">
        <f t="shared" si="0"/>
        <v>427395.9105</v>
      </c>
      <c r="H6" s="8"/>
      <c r="I6" s="21" t="s">
        <v>50</v>
      </c>
      <c r="J6" s="22">
        <v>2.927</v>
      </c>
      <c r="K6" s="20" t="s">
        <v>48</v>
      </c>
      <c r="L6" s="22">
        <v>3.7130000000000001</v>
      </c>
      <c r="M6" s="20" t="s">
        <v>47</v>
      </c>
      <c r="N6" s="23">
        <v>0.24410000000000001</v>
      </c>
      <c r="O6" s="8"/>
      <c r="P6" s="25"/>
      <c r="Q6" s="9" t="s">
        <v>53</v>
      </c>
      <c r="R6" s="9">
        <v>0.03</v>
      </c>
      <c r="S6" s="58">
        <f>+$S$2*R6</f>
        <v>52527.15</v>
      </c>
    </row>
    <row r="7" spans="1:25" ht="19.5" thickBot="1" x14ac:dyDescent="0.35">
      <c r="A7" s="10">
        <v>5</v>
      </c>
      <c r="B7" s="19" t="s">
        <v>50</v>
      </c>
      <c r="C7" s="18">
        <f>+J7*G1</f>
        <v>6501110.2650000006</v>
      </c>
      <c r="D7" s="20" t="s">
        <v>48</v>
      </c>
      <c r="E7" s="12">
        <f>+L7*G1</f>
        <v>7851058.0199999996</v>
      </c>
      <c r="F7" s="20" t="s">
        <v>47</v>
      </c>
      <c r="G7" s="14">
        <f t="shared" si="0"/>
        <v>490953.76199999999</v>
      </c>
      <c r="H7" s="8"/>
      <c r="I7" s="21" t="s">
        <v>50</v>
      </c>
      <c r="J7" s="22">
        <v>3.7130000000000001</v>
      </c>
      <c r="K7" s="20" t="s">
        <v>48</v>
      </c>
      <c r="L7" s="22">
        <v>4.484</v>
      </c>
      <c r="M7" s="20" t="s">
        <v>47</v>
      </c>
      <c r="N7" s="23">
        <v>0.28039999999999998</v>
      </c>
      <c r="O7" s="8"/>
      <c r="P7" s="25"/>
      <c r="Q7" s="8"/>
      <c r="R7" s="8"/>
      <c r="S7" s="8"/>
    </row>
    <row r="8" spans="1:25" ht="19.5" thickBot="1" x14ac:dyDescent="0.35">
      <c r="A8" s="10">
        <v>6</v>
      </c>
      <c r="B8" s="19" t="s">
        <v>50</v>
      </c>
      <c r="C8" s="18">
        <f>+J8*G1</f>
        <v>7851058.0199999996</v>
      </c>
      <c r="D8" s="20" t="s">
        <v>48</v>
      </c>
      <c r="E8" s="12">
        <f>+L8*G1</f>
        <v>11839619.609999999</v>
      </c>
      <c r="F8" s="20" t="s">
        <v>47</v>
      </c>
      <c r="G8" s="14">
        <f t="shared" si="0"/>
        <v>553986.34200000006</v>
      </c>
      <c r="H8" s="8"/>
      <c r="I8" s="21" t="s">
        <v>50</v>
      </c>
      <c r="J8" s="22">
        <v>4.484</v>
      </c>
      <c r="K8" s="20" t="s">
        <v>48</v>
      </c>
      <c r="L8" s="22">
        <v>6.7619999999999996</v>
      </c>
      <c r="M8" s="20" t="s">
        <v>47</v>
      </c>
      <c r="N8" s="23">
        <v>0.31640000000000001</v>
      </c>
      <c r="O8" s="8"/>
      <c r="P8" s="8"/>
      <c r="Q8" s="8"/>
      <c r="R8" s="8"/>
      <c r="S8" s="8"/>
    </row>
    <row r="9" spans="1:25" ht="19.5" thickBot="1" x14ac:dyDescent="0.35">
      <c r="A9" s="10">
        <v>7</v>
      </c>
      <c r="B9" s="26" t="s">
        <v>50</v>
      </c>
      <c r="C9" s="18">
        <f>+J9*G1</f>
        <v>11839619.609999999</v>
      </c>
      <c r="D9" s="27"/>
      <c r="E9" s="28" t="s">
        <v>54</v>
      </c>
      <c r="F9" s="27" t="s">
        <v>47</v>
      </c>
      <c r="G9" s="14">
        <f>+N9*$G$1</f>
        <v>672872.79149999993</v>
      </c>
      <c r="H9" s="8"/>
      <c r="I9" s="29" t="s">
        <v>50</v>
      </c>
      <c r="J9" s="30">
        <v>6.7619999999999996</v>
      </c>
      <c r="K9" s="27"/>
      <c r="L9" s="31" t="s">
        <v>55</v>
      </c>
      <c r="M9" s="27" t="s">
        <v>47</v>
      </c>
      <c r="N9" s="32">
        <v>0.38429999999999997</v>
      </c>
      <c r="O9" s="8"/>
      <c r="P9" s="8"/>
      <c r="R9" s="8"/>
      <c r="S9" s="33"/>
    </row>
    <row r="10" spans="1:25" ht="18.7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34"/>
      <c r="L10" s="8"/>
      <c r="M10" s="8"/>
      <c r="N10" s="8"/>
      <c r="O10" s="8"/>
      <c r="P10" s="8"/>
      <c r="R10" s="8"/>
      <c r="S10" s="8"/>
      <c r="T10" s="8"/>
      <c r="U10" s="8"/>
      <c r="V10" s="8"/>
      <c r="W10" s="8"/>
    </row>
    <row r="11" spans="1:25" ht="19.5" thickBo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34"/>
      <c r="L11" s="8"/>
      <c r="M11" s="8"/>
      <c r="N11" s="8"/>
      <c r="O11" s="8"/>
      <c r="P11" s="8"/>
      <c r="R11" s="8"/>
      <c r="S11" s="8"/>
      <c r="T11" s="8"/>
      <c r="U11" s="8"/>
      <c r="V11" s="8"/>
      <c r="W11" s="8"/>
    </row>
    <row r="12" spans="1:25" ht="19.5" thickBot="1" x14ac:dyDescent="0.35">
      <c r="A12" s="8"/>
      <c r="B12" s="76" t="s">
        <v>56</v>
      </c>
      <c r="C12" s="77"/>
      <c r="D12" s="77"/>
      <c r="E12" s="77"/>
      <c r="F12" s="77"/>
      <c r="G12" s="78"/>
      <c r="H12" s="8"/>
      <c r="I12" s="79" t="s">
        <v>45</v>
      </c>
      <c r="J12" s="80"/>
      <c r="K12" s="80"/>
      <c r="L12" s="80"/>
      <c r="M12" s="80"/>
      <c r="N12" s="81"/>
      <c r="O12" s="8"/>
    </row>
    <row r="13" spans="1:25" ht="19.5" thickBot="1" x14ac:dyDescent="0.35">
      <c r="A13" s="10">
        <v>1</v>
      </c>
      <c r="B13" s="11" t="s">
        <v>47</v>
      </c>
      <c r="C13" s="12">
        <v>0</v>
      </c>
      <c r="D13" s="13" t="s">
        <v>48</v>
      </c>
      <c r="E13" s="12">
        <f>+L13*G1</f>
        <v>2442512.4750000001</v>
      </c>
      <c r="F13" s="13" t="s">
        <v>47</v>
      </c>
      <c r="G13" s="14">
        <f>+N13*$G$1</f>
        <v>132893.68949999998</v>
      </c>
      <c r="H13" s="8"/>
      <c r="I13" s="15" t="s">
        <v>47</v>
      </c>
      <c r="J13" s="16">
        <v>0</v>
      </c>
      <c r="K13" s="13" t="s">
        <v>48</v>
      </c>
      <c r="L13" s="16">
        <v>1.395</v>
      </c>
      <c r="M13" s="13" t="s">
        <v>47</v>
      </c>
      <c r="N13" s="17">
        <v>7.5899999999999995E-2</v>
      </c>
      <c r="O13" s="8"/>
      <c r="Q13" s="35" t="s">
        <v>57</v>
      </c>
      <c r="R13" s="36" t="s">
        <v>58</v>
      </c>
      <c r="S13" s="36" t="s">
        <v>59</v>
      </c>
      <c r="T13" s="36" t="s">
        <v>60</v>
      </c>
      <c r="U13" s="36" t="s">
        <v>61</v>
      </c>
      <c r="V13" s="36" t="s">
        <v>62</v>
      </c>
      <c r="W13" s="36" t="s">
        <v>63</v>
      </c>
      <c r="X13" s="37" t="s">
        <v>64</v>
      </c>
      <c r="Y13" s="38" t="s">
        <v>65</v>
      </c>
    </row>
    <row r="14" spans="1:25" ht="19.5" thickBot="1" x14ac:dyDescent="0.35">
      <c r="A14" s="10">
        <v>2</v>
      </c>
      <c r="B14" s="19" t="s">
        <v>50</v>
      </c>
      <c r="C14" s="18">
        <f>+J14*G1</f>
        <v>2442512.4750000001</v>
      </c>
      <c r="D14" s="20" t="s">
        <v>48</v>
      </c>
      <c r="E14" s="12">
        <f>+L14*G1</f>
        <v>3837983.7600000002</v>
      </c>
      <c r="F14" s="20" t="s">
        <v>47</v>
      </c>
      <c r="G14" s="14">
        <f t="shared" ref="G14:G19" si="1">+N14*$G$1</f>
        <v>181568.84849999999</v>
      </c>
      <c r="H14" s="8"/>
      <c r="I14" s="21" t="s">
        <v>50</v>
      </c>
      <c r="J14" s="22">
        <v>1.395</v>
      </c>
      <c r="K14" s="20" t="s">
        <v>48</v>
      </c>
      <c r="L14" s="22">
        <v>2.1920000000000002</v>
      </c>
      <c r="M14" s="20" t="s">
        <v>47</v>
      </c>
      <c r="N14" s="23">
        <v>0.1037</v>
      </c>
      <c r="O14" s="8"/>
      <c r="Q14" s="39" t="s">
        <v>66</v>
      </c>
      <c r="R14" s="40">
        <v>3</v>
      </c>
      <c r="S14" s="40">
        <v>1.5</v>
      </c>
      <c r="T14" s="40"/>
      <c r="U14" s="40"/>
      <c r="V14" s="9"/>
      <c r="W14" s="9">
        <f>+($W$2*R14)*T14</f>
        <v>0</v>
      </c>
      <c r="X14" s="41">
        <f>+($W$2*S14)*V14</f>
        <v>0</v>
      </c>
      <c r="Y14" s="42"/>
    </row>
    <row r="15" spans="1:25" ht="19.5" thickBot="1" x14ac:dyDescent="0.35">
      <c r="A15" s="10">
        <v>3</v>
      </c>
      <c r="B15" s="19" t="s">
        <v>50</v>
      </c>
      <c r="C15" s="18">
        <f>+J15*G1</f>
        <v>3837983.7600000002</v>
      </c>
      <c r="D15" s="20" t="s">
        <v>48</v>
      </c>
      <c r="E15" s="12">
        <f>+L15*G1</f>
        <v>5124898.9350000005</v>
      </c>
      <c r="F15" s="20" t="s">
        <v>47</v>
      </c>
      <c r="G15" s="14">
        <f t="shared" si="1"/>
        <v>220438.93950000001</v>
      </c>
      <c r="H15" s="8"/>
      <c r="I15" s="21" t="s">
        <v>50</v>
      </c>
      <c r="J15" s="22">
        <v>2.1920000000000002</v>
      </c>
      <c r="K15" s="20" t="s">
        <v>48</v>
      </c>
      <c r="L15" s="22">
        <v>2.927</v>
      </c>
      <c r="M15" s="20" t="s">
        <v>47</v>
      </c>
      <c r="N15" s="23">
        <v>0.12590000000000001</v>
      </c>
      <c r="O15" s="8"/>
      <c r="Q15" s="21" t="s">
        <v>67</v>
      </c>
      <c r="R15" s="9">
        <v>5</v>
      </c>
      <c r="S15" s="9">
        <v>2.5</v>
      </c>
      <c r="T15" s="9"/>
      <c r="U15" s="9"/>
      <c r="V15" s="9"/>
      <c r="W15" s="9">
        <f t="shared" ref="W15:W16" si="2">+($W$2*R15)*T15</f>
        <v>0</v>
      </c>
      <c r="X15" s="41">
        <f t="shared" ref="X15:X18" si="3">+($W$2*S15)*V15</f>
        <v>0</v>
      </c>
      <c r="Y15" s="42"/>
    </row>
    <row r="16" spans="1:25" ht="19.5" thickBot="1" x14ac:dyDescent="0.35">
      <c r="A16" s="10">
        <v>4</v>
      </c>
      <c r="B16" s="19" t="s">
        <v>50</v>
      </c>
      <c r="C16" s="18">
        <f>+J16*G1</f>
        <v>5124898.9350000005</v>
      </c>
      <c r="D16" s="20" t="s">
        <v>48</v>
      </c>
      <c r="E16" s="12">
        <f>+L16*G1</f>
        <v>6501110.2650000006</v>
      </c>
      <c r="F16" s="20" t="s">
        <v>47</v>
      </c>
      <c r="G16" s="14">
        <f t="shared" si="1"/>
        <v>256507.58249999999</v>
      </c>
      <c r="H16" s="8"/>
      <c r="I16" s="21" t="s">
        <v>50</v>
      </c>
      <c r="J16" s="22">
        <v>2.927</v>
      </c>
      <c r="K16" s="20" t="s">
        <v>48</v>
      </c>
      <c r="L16" s="22">
        <v>3.7130000000000001</v>
      </c>
      <c r="M16" s="20" t="s">
        <v>47</v>
      </c>
      <c r="N16" s="23">
        <v>0.14649999999999999</v>
      </c>
      <c r="O16" s="8"/>
      <c r="Q16" s="21" t="s">
        <v>68</v>
      </c>
      <c r="R16" s="9">
        <v>5</v>
      </c>
      <c r="S16" s="9">
        <v>2.5</v>
      </c>
      <c r="T16" s="9"/>
      <c r="U16" s="9"/>
      <c r="V16" s="9"/>
      <c r="W16" s="9">
        <f t="shared" si="2"/>
        <v>0</v>
      </c>
      <c r="X16" s="41">
        <f t="shared" si="3"/>
        <v>0</v>
      </c>
      <c r="Y16" s="42"/>
    </row>
    <row r="17" spans="1:25" ht="19.5" thickBot="1" x14ac:dyDescent="0.35">
      <c r="A17" s="10">
        <v>5</v>
      </c>
      <c r="B17" s="19" t="s">
        <v>50</v>
      </c>
      <c r="C17" s="18">
        <f>+J17*G1</f>
        <v>6501110.2650000006</v>
      </c>
      <c r="D17" s="20" t="s">
        <v>48</v>
      </c>
      <c r="E17" s="12">
        <f>+L17*G1</f>
        <v>7851058.0199999996</v>
      </c>
      <c r="F17" s="20" t="s">
        <v>47</v>
      </c>
      <c r="G17" s="14">
        <f t="shared" si="1"/>
        <v>294677.31150000001</v>
      </c>
      <c r="H17" s="8"/>
      <c r="I17" s="21" t="s">
        <v>50</v>
      </c>
      <c r="J17" s="22">
        <v>3.7130000000000001</v>
      </c>
      <c r="K17" s="20" t="s">
        <v>48</v>
      </c>
      <c r="L17" s="22">
        <v>4.484</v>
      </c>
      <c r="M17" s="20" t="s">
        <v>47</v>
      </c>
      <c r="N17" s="23">
        <v>0.16830000000000001</v>
      </c>
      <c r="O17" s="8"/>
      <c r="Q17" s="21" t="s">
        <v>69</v>
      </c>
      <c r="R17" s="9">
        <v>7</v>
      </c>
      <c r="S17" s="9">
        <v>3.5</v>
      </c>
      <c r="T17" s="9"/>
      <c r="U17" s="9"/>
      <c r="V17" s="9"/>
      <c r="W17" s="9">
        <f>+($W$2*R17)*T17</f>
        <v>0</v>
      </c>
      <c r="X17" s="41">
        <f t="shared" si="3"/>
        <v>0</v>
      </c>
      <c r="Y17" s="42">
        <f>+W17+X17</f>
        <v>0</v>
      </c>
    </row>
    <row r="18" spans="1:25" ht="19.5" thickBot="1" x14ac:dyDescent="0.35">
      <c r="A18" s="10">
        <v>6</v>
      </c>
      <c r="B18" s="19" t="s">
        <v>50</v>
      </c>
      <c r="C18" s="18">
        <f>+J18*G1</f>
        <v>7851058.0199999996</v>
      </c>
      <c r="D18" s="20" t="s">
        <v>48</v>
      </c>
      <c r="E18" s="12">
        <f>+L18*G1</f>
        <v>11839619.609999999</v>
      </c>
      <c r="F18" s="20" t="s">
        <v>47</v>
      </c>
      <c r="G18" s="14">
        <f>+N18*$G$1</f>
        <v>349830.81900000002</v>
      </c>
      <c r="H18" s="8"/>
      <c r="I18" s="21" t="s">
        <v>50</v>
      </c>
      <c r="J18" s="22">
        <v>4.484</v>
      </c>
      <c r="K18" s="20" t="s">
        <v>48</v>
      </c>
      <c r="L18" s="22">
        <v>6.7619999999999996</v>
      </c>
      <c r="M18" s="20" t="s">
        <v>47</v>
      </c>
      <c r="N18" s="23">
        <v>0.19980000000000001</v>
      </c>
      <c r="O18" s="8"/>
      <c r="Q18" s="29" t="s">
        <v>70</v>
      </c>
      <c r="R18" s="43">
        <v>9</v>
      </c>
      <c r="S18" s="43">
        <v>4.5</v>
      </c>
      <c r="T18" s="43"/>
      <c r="U18" s="43"/>
      <c r="V18" s="43"/>
      <c r="W18" s="43">
        <f>+($W$2*R18)*T18</f>
        <v>0</v>
      </c>
      <c r="X18" s="41">
        <f t="shared" si="3"/>
        <v>0</v>
      </c>
      <c r="Y18" s="42">
        <f>+W18+X18</f>
        <v>0</v>
      </c>
    </row>
    <row r="19" spans="1:25" ht="19.5" thickBot="1" x14ac:dyDescent="0.35">
      <c r="A19" s="10">
        <v>7</v>
      </c>
      <c r="B19" s="26" t="s">
        <v>50</v>
      </c>
      <c r="C19" s="18">
        <f>+J19*G1</f>
        <v>11839619.609999999</v>
      </c>
      <c r="D19" s="27"/>
      <c r="E19" s="28" t="s">
        <v>54</v>
      </c>
      <c r="F19" s="27" t="s">
        <v>47</v>
      </c>
      <c r="G19" s="14">
        <f t="shared" si="1"/>
        <v>403758.69299999997</v>
      </c>
      <c r="H19" s="8"/>
      <c r="I19" s="29" t="s">
        <v>50</v>
      </c>
      <c r="J19" s="30">
        <v>6.7619999999999996</v>
      </c>
      <c r="K19" s="27"/>
      <c r="L19" s="31" t="s">
        <v>55</v>
      </c>
      <c r="M19" s="27" t="s">
        <v>47</v>
      </c>
      <c r="N19" s="32">
        <v>0.2306</v>
      </c>
      <c r="O19" s="8"/>
      <c r="P19" s="8"/>
      <c r="Q19" s="8"/>
      <c r="R19" s="8"/>
      <c r="S19" s="8"/>
    </row>
    <row r="20" spans="1:25" ht="18.7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5" ht="18.7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5" ht="19.5" thickBo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5" ht="163.5" customHeight="1" thickBot="1" x14ac:dyDescent="0.35">
      <c r="A23" s="73"/>
      <c r="B23" s="83" t="s">
        <v>71</v>
      </c>
      <c r="C23" s="84"/>
      <c r="D23" s="84"/>
      <c r="E23" s="84"/>
      <c r="F23" s="84"/>
      <c r="G23" s="46" t="s">
        <v>72</v>
      </c>
      <c r="H23" s="46" t="s">
        <v>73</v>
      </c>
      <c r="I23" s="47" t="s">
        <v>74</v>
      </c>
      <c r="J23" s="48"/>
      <c r="K23" s="83" t="s">
        <v>71</v>
      </c>
      <c r="L23" s="84"/>
      <c r="M23" s="84"/>
      <c r="N23" s="84"/>
      <c r="O23" s="84"/>
      <c r="P23" s="46" t="s">
        <v>72</v>
      </c>
      <c r="Q23" s="46" t="s">
        <v>73</v>
      </c>
      <c r="R23" s="47" t="s">
        <v>74</v>
      </c>
      <c r="S23" s="8"/>
    </row>
    <row r="24" spans="1:25" ht="19.5" thickBot="1" x14ac:dyDescent="0.35">
      <c r="A24" s="72">
        <v>1</v>
      </c>
      <c r="B24" s="15" t="s">
        <v>47</v>
      </c>
      <c r="C24" s="12">
        <v>0</v>
      </c>
      <c r="D24" s="13" t="s">
        <v>48</v>
      </c>
      <c r="E24" s="12">
        <f t="shared" ref="E24:E29" si="4">+N24*$G$1</f>
        <v>2442512.4750000001</v>
      </c>
      <c r="F24" s="13" t="s">
        <v>47</v>
      </c>
      <c r="G24" s="51">
        <v>80</v>
      </c>
      <c r="H24" s="51">
        <v>100</v>
      </c>
      <c r="I24" s="52">
        <v>140</v>
      </c>
      <c r="J24" s="8"/>
      <c r="K24" s="15" t="s">
        <v>47</v>
      </c>
      <c r="L24" s="16">
        <v>0</v>
      </c>
      <c r="M24" s="13" t="s">
        <v>48</v>
      </c>
      <c r="N24" s="16">
        <v>1.395</v>
      </c>
      <c r="O24" s="13" t="s">
        <v>47</v>
      </c>
      <c r="P24" s="51">
        <v>80</v>
      </c>
      <c r="Q24" s="51">
        <v>100</v>
      </c>
      <c r="R24" s="52">
        <v>140</v>
      </c>
      <c r="S24" s="8"/>
    </row>
    <row r="25" spans="1:25" ht="19.5" thickBot="1" x14ac:dyDescent="0.35">
      <c r="A25" s="10">
        <v>2</v>
      </c>
      <c r="B25" s="21" t="s">
        <v>50</v>
      </c>
      <c r="C25" s="18">
        <f>+L25*G1</f>
        <v>2442512.4750000001</v>
      </c>
      <c r="D25" s="20" t="s">
        <v>48</v>
      </c>
      <c r="E25" s="12">
        <f t="shared" si="4"/>
        <v>3837983.7600000002</v>
      </c>
      <c r="F25" s="20" t="s">
        <v>47</v>
      </c>
      <c r="G25" s="53">
        <v>110</v>
      </c>
      <c r="H25" s="53">
        <v>150</v>
      </c>
      <c r="I25" s="54">
        <v>220</v>
      </c>
      <c r="J25" s="8"/>
      <c r="K25" s="21" t="s">
        <v>50</v>
      </c>
      <c r="L25" s="22">
        <v>1.395</v>
      </c>
      <c r="M25" s="20" t="s">
        <v>48</v>
      </c>
      <c r="N25" s="22">
        <v>2.1920000000000002</v>
      </c>
      <c r="O25" s="20" t="s">
        <v>47</v>
      </c>
      <c r="P25" s="53">
        <v>110</v>
      </c>
      <c r="Q25" s="53">
        <v>150</v>
      </c>
      <c r="R25" s="54">
        <v>220</v>
      </c>
      <c r="S25" s="8"/>
    </row>
    <row r="26" spans="1:25" ht="19.5" thickBot="1" x14ac:dyDescent="0.35">
      <c r="A26" s="10">
        <v>3</v>
      </c>
      <c r="B26" s="21" t="s">
        <v>50</v>
      </c>
      <c r="C26" s="18">
        <f>+L26*G1</f>
        <v>3837983.7600000002</v>
      </c>
      <c r="D26" s="20" t="s">
        <v>48</v>
      </c>
      <c r="E26" s="12">
        <f t="shared" si="4"/>
        <v>5124898.9350000005</v>
      </c>
      <c r="F26" s="20" t="s">
        <v>47</v>
      </c>
      <c r="G26" s="53">
        <v>140</v>
      </c>
      <c r="H26" s="53">
        <v>200</v>
      </c>
      <c r="I26" s="54">
        <v>300</v>
      </c>
      <c r="J26" s="8"/>
      <c r="K26" s="21" t="s">
        <v>50</v>
      </c>
      <c r="L26" s="22">
        <v>2.1920000000000002</v>
      </c>
      <c r="M26" s="20" t="s">
        <v>48</v>
      </c>
      <c r="N26" s="22">
        <v>2.927</v>
      </c>
      <c r="O26" s="20" t="s">
        <v>47</v>
      </c>
      <c r="P26" s="53">
        <v>140</v>
      </c>
      <c r="Q26" s="53">
        <v>200</v>
      </c>
      <c r="R26" s="54">
        <v>300</v>
      </c>
      <c r="S26" s="8"/>
    </row>
    <row r="27" spans="1:25" ht="19.5" thickBot="1" x14ac:dyDescent="0.35">
      <c r="A27" s="10">
        <v>4</v>
      </c>
      <c r="B27" s="21" t="s">
        <v>50</v>
      </c>
      <c r="C27" s="18">
        <f>+L27*G1</f>
        <v>5124898.9350000005</v>
      </c>
      <c r="D27" s="20" t="s">
        <v>48</v>
      </c>
      <c r="E27" s="12">
        <f t="shared" si="4"/>
        <v>6501110.2650000006</v>
      </c>
      <c r="F27" s="20" t="s">
        <v>47</v>
      </c>
      <c r="G27" s="53">
        <v>150</v>
      </c>
      <c r="H27" s="53">
        <v>210</v>
      </c>
      <c r="I27" s="54">
        <v>320</v>
      </c>
      <c r="J27" s="8"/>
      <c r="K27" s="21" t="s">
        <v>50</v>
      </c>
      <c r="L27" s="22">
        <v>2.927</v>
      </c>
      <c r="M27" s="20" t="s">
        <v>48</v>
      </c>
      <c r="N27" s="22">
        <v>3.7130000000000001</v>
      </c>
      <c r="O27" s="20" t="s">
        <v>47</v>
      </c>
      <c r="P27" s="53">
        <v>150</v>
      </c>
      <c r="Q27" s="53">
        <v>210</v>
      </c>
      <c r="R27" s="54">
        <v>320</v>
      </c>
      <c r="S27" s="8"/>
    </row>
    <row r="28" spans="1:25" ht="19.5" thickBot="1" x14ac:dyDescent="0.35">
      <c r="A28" s="10">
        <v>5</v>
      </c>
      <c r="B28" s="21" t="s">
        <v>50</v>
      </c>
      <c r="C28" s="18">
        <f>+L28*G1</f>
        <v>6501110.2650000006</v>
      </c>
      <c r="D28" s="20" t="s">
        <v>48</v>
      </c>
      <c r="E28" s="12">
        <f t="shared" si="4"/>
        <v>7851058.0199999996</v>
      </c>
      <c r="F28" s="20" t="s">
        <v>47</v>
      </c>
      <c r="G28" s="53">
        <v>160</v>
      </c>
      <c r="H28" s="53">
        <v>240</v>
      </c>
      <c r="I28" s="54">
        <v>350</v>
      </c>
      <c r="J28" s="8"/>
      <c r="K28" s="21" t="s">
        <v>50</v>
      </c>
      <c r="L28" s="22">
        <v>3.7130000000000001</v>
      </c>
      <c r="M28" s="20" t="s">
        <v>48</v>
      </c>
      <c r="N28" s="22">
        <v>4.484</v>
      </c>
      <c r="O28" s="20" t="s">
        <v>47</v>
      </c>
      <c r="P28" s="53">
        <v>160</v>
      </c>
      <c r="Q28" s="53">
        <v>240</v>
      </c>
      <c r="R28" s="54">
        <v>350</v>
      </c>
      <c r="S28" s="8"/>
    </row>
    <row r="29" spans="1:25" ht="18.75" x14ac:dyDescent="0.3">
      <c r="A29" s="10">
        <v>6</v>
      </c>
      <c r="B29" s="21" t="s">
        <v>50</v>
      </c>
      <c r="C29" s="18">
        <f>+L29*G1</f>
        <v>7851058.0199999996</v>
      </c>
      <c r="D29" s="20" t="s">
        <v>48</v>
      </c>
      <c r="E29" s="12">
        <f t="shared" si="4"/>
        <v>11839619.609999999</v>
      </c>
      <c r="F29" s="20" t="s">
        <v>47</v>
      </c>
      <c r="G29" s="53">
        <v>170</v>
      </c>
      <c r="H29" s="53">
        <v>250</v>
      </c>
      <c r="I29" s="54">
        <v>360</v>
      </c>
      <c r="J29" s="8"/>
      <c r="K29" s="21" t="s">
        <v>50</v>
      </c>
      <c r="L29" s="22">
        <v>4.484</v>
      </c>
      <c r="M29" s="20" t="s">
        <v>48</v>
      </c>
      <c r="N29" s="22">
        <v>6.7619999999999996</v>
      </c>
      <c r="O29" s="20" t="s">
        <v>47</v>
      </c>
      <c r="P29" s="20">
        <v>170</v>
      </c>
      <c r="Q29" s="20">
        <v>250</v>
      </c>
      <c r="R29" s="49">
        <v>360</v>
      </c>
      <c r="S29" s="8"/>
    </row>
    <row r="30" spans="1:25" ht="19.5" thickBot="1" x14ac:dyDescent="0.35">
      <c r="A30" s="10">
        <v>7</v>
      </c>
      <c r="B30" s="29" t="s">
        <v>50</v>
      </c>
      <c r="C30" s="44">
        <f>+E29</f>
        <v>11839619.609999999</v>
      </c>
      <c r="D30" s="27"/>
      <c r="E30" s="28" t="s">
        <v>54</v>
      </c>
      <c r="F30" s="27" t="s">
        <v>47</v>
      </c>
      <c r="G30" s="55">
        <v>180</v>
      </c>
      <c r="H30" s="55">
        <v>260</v>
      </c>
      <c r="I30" s="56">
        <v>370</v>
      </c>
      <c r="J30" s="8"/>
      <c r="K30" s="29" t="s">
        <v>50</v>
      </c>
      <c r="L30" s="30">
        <v>6.7619999999999996</v>
      </c>
      <c r="M30" s="27"/>
      <c r="N30" s="30" t="s">
        <v>55</v>
      </c>
      <c r="O30" s="27" t="s">
        <v>47</v>
      </c>
      <c r="P30" s="27">
        <v>180</v>
      </c>
      <c r="Q30" s="27">
        <v>260</v>
      </c>
      <c r="R30" s="50">
        <v>370</v>
      </c>
      <c r="S30" s="8"/>
    </row>
    <row r="31" spans="1:25" ht="18.7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</sheetData>
  <mergeCells count="8">
    <mergeCell ref="Q2:R2"/>
    <mergeCell ref="B12:G12"/>
    <mergeCell ref="I12:N12"/>
    <mergeCell ref="B1:F1"/>
    <mergeCell ref="B23:F23"/>
    <mergeCell ref="K23:O23"/>
    <mergeCell ref="B2:G2"/>
    <mergeCell ref="I2:N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B1:I52"/>
  <sheetViews>
    <sheetView zoomScale="90" zoomScaleNormal="90" workbookViewId="0">
      <pane ySplit="4" topLeftCell="A26" activePane="bottomLeft" state="frozen"/>
      <selection pane="bottomLeft" activeCell="C45" sqref="C45"/>
    </sheetView>
  </sheetViews>
  <sheetFormatPr baseColWidth="10" defaultRowHeight="17.25" customHeight="1" x14ac:dyDescent="0.25"/>
  <cols>
    <col min="1" max="1" width="6.85546875" style="1" customWidth="1"/>
    <col min="2" max="2" width="24.5703125" style="1" bestFit="1" customWidth="1"/>
    <col min="3" max="3" width="15.28515625" style="1" customWidth="1"/>
    <col min="4" max="4" width="29.42578125" style="1" bestFit="1" customWidth="1"/>
    <col min="5" max="5" width="17.42578125" style="1" customWidth="1"/>
    <col min="6" max="6" width="20.42578125" style="1" customWidth="1"/>
    <col min="7" max="7" width="21.5703125" style="1" customWidth="1"/>
    <col min="8" max="8" width="12.85546875" style="1" customWidth="1"/>
    <col min="9" max="9" width="7.140625" style="1" bestFit="1" customWidth="1"/>
    <col min="10" max="16384" width="11.42578125" style="1"/>
  </cols>
  <sheetData>
    <row r="1" spans="2:8" ht="17.25" customHeight="1" x14ac:dyDescent="0.25">
      <c r="B1" s="87" t="s">
        <v>79</v>
      </c>
      <c r="C1" s="88"/>
      <c r="D1" s="88"/>
      <c r="E1" s="89"/>
    </row>
    <row r="2" spans="2:8" ht="17.25" customHeight="1" x14ac:dyDescent="0.25">
      <c r="B2" s="90"/>
      <c r="C2" s="91"/>
      <c r="D2" s="91"/>
      <c r="E2" s="92"/>
    </row>
    <row r="3" spans="2:8" ht="17.25" customHeight="1" thickBot="1" x14ac:dyDescent="0.3">
      <c r="B3" s="93"/>
      <c r="C3" s="94"/>
      <c r="D3" s="94"/>
      <c r="E3" s="95"/>
    </row>
    <row r="4" spans="2:8" ht="31.5" customHeight="1" thickBot="1" x14ac:dyDescent="0.3">
      <c r="B4" s="66" t="s">
        <v>0</v>
      </c>
      <c r="C4" s="67" t="s">
        <v>1</v>
      </c>
      <c r="D4" s="67" t="s">
        <v>2</v>
      </c>
      <c r="E4" s="68" t="s">
        <v>3</v>
      </c>
      <c r="F4" s="65" t="s">
        <v>75</v>
      </c>
      <c r="G4" s="59" t="s">
        <v>76</v>
      </c>
      <c r="H4" s="59" t="s">
        <v>63</v>
      </c>
    </row>
    <row r="5" spans="2:8" ht="17.25" customHeight="1" x14ac:dyDescent="0.25">
      <c r="B5" s="2" t="s">
        <v>4</v>
      </c>
      <c r="C5" s="3">
        <v>156</v>
      </c>
      <c r="D5" s="64">
        <v>0</v>
      </c>
      <c r="E5" s="3">
        <v>0</v>
      </c>
      <c r="F5" s="60">
        <f t="shared" ref="F5:F46" si="0">+C5*$F$48*2</f>
        <v>239928</v>
      </c>
      <c r="G5" s="61">
        <f>+D5*2</f>
        <v>0</v>
      </c>
      <c r="H5" s="62">
        <f>+F5+G5</f>
        <v>239928</v>
      </c>
    </row>
    <row r="6" spans="2:8" ht="17.25" customHeight="1" x14ac:dyDescent="0.25">
      <c r="B6" s="2" t="s">
        <v>5</v>
      </c>
      <c r="C6" s="3">
        <v>199</v>
      </c>
      <c r="D6" s="64">
        <f>16200+17600+17500</f>
        <v>51300</v>
      </c>
      <c r="E6" s="3">
        <v>3</v>
      </c>
      <c r="F6" s="60">
        <f t="shared" si="0"/>
        <v>306062</v>
      </c>
      <c r="G6" s="61">
        <f t="shared" ref="G6:G46" si="1">+D6*2</f>
        <v>102600</v>
      </c>
      <c r="H6" s="62">
        <f t="shared" ref="H6:H46" si="2">+F6+G6</f>
        <v>408662</v>
      </c>
    </row>
    <row r="7" spans="2:8" ht="17.25" customHeight="1" x14ac:dyDescent="0.25">
      <c r="B7" s="2" t="s">
        <v>6</v>
      </c>
      <c r="C7" s="3">
        <v>70</v>
      </c>
      <c r="D7" s="64">
        <v>16200</v>
      </c>
      <c r="E7" s="3">
        <v>1</v>
      </c>
      <c r="F7" s="60">
        <f t="shared" si="0"/>
        <v>107660</v>
      </c>
      <c r="G7" s="61">
        <f t="shared" si="1"/>
        <v>32400</v>
      </c>
      <c r="H7" s="62">
        <f t="shared" si="2"/>
        <v>140060</v>
      </c>
    </row>
    <row r="8" spans="2:8" ht="17.25" customHeight="1" x14ac:dyDescent="0.25">
      <c r="B8" s="2" t="s">
        <v>7</v>
      </c>
      <c r="C8" s="3">
        <v>49</v>
      </c>
      <c r="D8" s="64">
        <v>0</v>
      </c>
      <c r="E8" s="3">
        <v>0</v>
      </c>
      <c r="F8" s="60">
        <f t="shared" si="0"/>
        <v>75362</v>
      </c>
      <c r="G8" s="61">
        <f t="shared" si="1"/>
        <v>0</v>
      </c>
      <c r="H8" s="62">
        <f t="shared" si="2"/>
        <v>75362</v>
      </c>
    </row>
    <row r="9" spans="2:8" ht="17.25" customHeight="1" x14ac:dyDescent="0.25">
      <c r="B9" s="2" t="s">
        <v>8</v>
      </c>
      <c r="C9" s="3">
        <v>66</v>
      </c>
      <c r="D9" s="64">
        <f>16200+25300</f>
        <v>41500</v>
      </c>
      <c r="E9" s="3">
        <v>2</v>
      </c>
      <c r="F9" s="60">
        <f t="shared" si="0"/>
        <v>101508</v>
      </c>
      <c r="G9" s="61">
        <f t="shared" si="1"/>
        <v>83000</v>
      </c>
      <c r="H9" s="62">
        <f t="shared" si="2"/>
        <v>184508</v>
      </c>
    </row>
    <row r="10" spans="2:8" ht="17.25" customHeight="1" x14ac:dyDescent="0.25">
      <c r="B10" s="2" t="s">
        <v>9</v>
      </c>
      <c r="C10" s="3">
        <v>23</v>
      </c>
      <c r="D10" s="64">
        <v>16200</v>
      </c>
      <c r="E10" s="3">
        <v>1</v>
      </c>
      <c r="F10" s="60">
        <f t="shared" si="0"/>
        <v>35374</v>
      </c>
      <c r="G10" s="61">
        <f t="shared" si="1"/>
        <v>32400</v>
      </c>
      <c r="H10" s="62">
        <f t="shared" si="2"/>
        <v>67774</v>
      </c>
    </row>
    <row r="11" spans="2:8" ht="17.25" customHeight="1" x14ac:dyDescent="0.25">
      <c r="B11" s="2" t="s">
        <v>10</v>
      </c>
      <c r="C11" s="3">
        <v>46</v>
      </c>
      <c r="D11" s="64">
        <v>0</v>
      </c>
      <c r="E11" s="3">
        <v>0</v>
      </c>
      <c r="F11" s="60">
        <f t="shared" si="0"/>
        <v>70748</v>
      </c>
      <c r="G11" s="61">
        <f t="shared" si="1"/>
        <v>0</v>
      </c>
      <c r="H11" s="62">
        <f t="shared" si="2"/>
        <v>70748</v>
      </c>
    </row>
    <row r="12" spans="2:8" ht="17.25" customHeight="1" x14ac:dyDescent="0.25">
      <c r="B12" s="2" t="s">
        <v>11</v>
      </c>
      <c r="C12" s="3">
        <v>168</v>
      </c>
      <c r="D12" s="64">
        <v>17100</v>
      </c>
      <c r="E12" s="3">
        <v>1</v>
      </c>
      <c r="F12" s="60">
        <f t="shared" si="0"/>
        <v>258384</v>
      </c>
      <c r="G12" s="61">
        <f t="shared" si="1"/>
        <v>34200</v>
      </c>
      <c r="H12" s="62">
        <f t="shared" si="2"/>
        <v>292584</v>
      </c>
    </row>
    <row r="13" spans="2:8" ht="17.25" customHeight="1" x14ac:dyDescent="0.25">
      <c r="B13" s="2" t="s">
        <v>12</v>
      </c>
      <c r="C13" s="3">
        <v>85</v>
      </c>
      <c r="D13" s="64">
        <f>16200+17600</f>
        <v>33800</v>
      </c>
      <c r="E13" s="3">
        <v>2</v>
      </c>
      <c r="F13" s="60">
        <f t="shared" si="0"/>
        <v>130730</v>
      </c>
      <c r="G13" s="61">
        <f t="shared" si="1"/>
        <v>67600</v>
      </c>
      <c r="H13" s="62">
        <f t="shared" si="2"/>
        <v>198330</v>
      </c>
    </row>
    <row r="14" spans="2:8" ht="17.25" customHeight="1" x14ac:dyDescent="0.25">
      <c r="B14" s="2" t="s">
        <v>13</v>
      </c>
      <c r="C14" s="3">
        <v>106</v>
      </c>
      <c r="D14" s="64">
        <v>0</v>
      </c>
      <c r="E14" s="3">
        <v>0</v>
      </c>
      <c r="F14" s="60">
        <f t="shared" si="0"/>
        <v>163028</v>
      </c>
      <c r="G14" s="61">
        <f t="shared" si="1"/>
        <v>0</v>
      </c>
      <c r="H14" s="62">
        <f t="shared" si="2"/>
        <v>163028</v>
      </c>
    </row>
    <row r="15" spans="2:8" ht="17.25" customHeight="1" x14ac:dyDescent="0.25">
      <c r="B15" s="2" t="s">
        <v>14</v>
      </c>
      <c r="C15" s="3">
        <v>82</v>
      </c>
      <c r="D15" s="64">
        <v>0</v>
      </c>
      <c r="E15" s="3">
        <v>0</v>
      </c>
      <c r="F15" s="60">
        <f t="shared" si="0"/>
        <v>126116</v>
      </c>
      <c r="G15" s="61">
        <f t="shared" si="1"/>
        <v>0</v>
      </c>
      <c r="H15" s="62">
        <f t="shared" si="2"/>
        <v>126116</v>
      </c>
    </row>
    <row r="16" spans="2:8" ht="17.25" customHeight="1" x14ac:dyDescent="0.25">
      <c r="B16" s="2" t="s">
        <v>15</v>
      </c>
      <c r="C16" s="3">
        <v>86</v>
      </c>
      <c r="D16" s="64">
        <f>16200+17600</f>
        <v>33800</v>
      </c>
      <c r="E16" s="3">
        <v>2</v>
      </c>
      <c r="F16" s="60">
        <f t="shared" si="0"/>
        <v>132268</v>
      </c>
      <c r="G16" s="61">
        <f t="shared" si="1"/>
        <v>67600</v>
      </c>
      <c r="H16" s="62">
        <f t="shared" si="2"/>
        <v>199868</v>
      </c>
    </row>
    <row r="17" spans="2:8" ht="17.25" customHeight="1" x14ac:dyDescent="0.25">
      <c r="B17" s="2" t="s">
        <v>16</v>
      </c>
      <c r="C17" s="3">
        <v>131</v>
      </c>
      <c r="D17" s="64">
        <v>0</v>
      </c>
      <c r="E17" s="3">
        <v>0</v>
      </c>
      <c r="F17" s="60">
        <f t="shared" si="0"/>
        <v>201478</v>
      </c>
      <c r="G17" s="61">
        <f t="shared" si="1"/>
        <v>0</v>
      </c>
      <c r="H17" s="62">
        <f t="shared" si="2"/>
        <v>201478</v>
      </c>
    </row>
    <row r="18" spans="2:8" ht="17.25" customHeight="1" x14ac:dyDescent="0.25">
      <c r="B18" s="2" t="s">
        <v>17</v>
      </c>
      <c r="C18" s="3">
        <v>116</v>
      </c>
      <c r="D18" s="64">
        <v>0</v>
      </c>
      <c r="E18" s="3">
        <v>0</v>
      </c>
      <c r="F18" s="60">
        <f t="shared" si="0"/>
        <v>178408</v>
      </c>
      <c r="G18" s="61">
        <f t="shared" si="1"/>
        <v>0</v>
      </c>
      <c r="H18" s="62">
        <f t="shared" si="2"/>
        <v>178408</v>
      </c>
    </row>
    <row r="19" spans="2:8" ht="17.25" customHeight="1" x14ac:dyDescent="0.25">
      <c r="B19" s="2" t="s">
        <v>18</v>
      </c>
      <c r="C19" s="3">
        <v>19</v>
      </c>
      <c r="D19" s="64">
        <v>0</v>
      </c>
      <c r="E19" s="3">
        <v>0</v>
      </c>
      <c r="F19" s="60">
        <f t="shared" si="0"/>
        <v>29222</v>
      </c>
      <c r="G19" s="61">
        <f t="shared" si="1"/>
        <v>0</v>
      </c>
      <c r="H19" s="62">
        <f t="shared" si="2"/>
        <v>29222</v>
      </c>
    </row>
    <row r="20" spans="2:8" ht="17.25" customHeight="1" x14ac:dyDescent="0.25">
      <c r="B20" s="2" t="s">
        <v>19</v>
      </c>
      <c r="C20" s="3">
        <v>212</v>
      </c>
      <c r="D20" s="64">
        <v>17100</v>
      </c>
      <c r="E20" s="3">
        <v>1</v>
      </c>
      <c r="F20" s="60">
        <f t="shared" si="0"/>
        <v>326056</v>
      </c>
      <c r="G20" s="61">
        <f t="shared" si="1"/>
        <v>34200</v>
      </c>
      <c r="H20" s="62">
        <f t="shared" si="2"/>
        <v>360256</v>
      </c>
    </row>
    <row r="21" spans="2:8" ht="17.25" customHeight="1" x14ac:dyDescent="0.25">
      <c r="B21" s="2" t="s">
        <v>20</v>
      </c>
      <c r="C21" s="3">
        <v>103</v>
      </c>
      <c r="D21" s="64">
        <v>0</v>
      </c>
      <c r="E21" s="3">
        <v>0</v>
      </c>
      <c r="F21" s="60">
        <f t="shared" si="0"/>
        <v>158414</v>
      </c>
      <c r="G21" s="61">
        <f t="shared" si="1"/>
        <v>0</v>
      </c>
      <c r="H21" s="62">
        <f t="shared" si="2"/>
        <v>158414</v>
      </c>
    </row>
    <row r="22" spans="2:8" ht="17.25" customHeight="1" x14ac:dyDescent="0.25">
      <c r="B22" s="2" t="s">
        <v>21</v>
      </c>
      <c r="C22" s="3">
        <v>28</v>
      </c>
      <c r="D22" s="64">
        <v>16200</v>
      </c>
      <c r="E22" s="3">
        <v>1</v>
      </c>
      <c r="F22" s="60">
        <f t="shared" si="0"/>
        <v>43064</v>
      </c>
      <c r="G22" s="61">
        <f t="shared" si="1"/>
        <v>32400</v>
      </c>
      <c r="H22" s="62">
        <f t="shared" si="2"/>
        <v>75464</v>
      </c>
    </row>
    <row r="23" spans="2:8" ht="17.25" customHeight="1" x14ac:dyDescent="0.25">
      <c r="B23" s="2" t="s">
        <v>22</v>
      </c>
      <c r="C23" s="3">
        <v>136</v>
      </c>
      <c r="D23" s="64">
        <v>0</v>
      </c>
      <c r="E23" s="3">
        <v>0</v>
      </c>
      <c r="F23" s="60">
        <f t="shared" si="0"/>
        <v>209168</v>
      </c>
      <c r="G23" s="61">
        <f t="shared" si="1"/>
        <v>0</v>
      </c>
      <c r="H23" s="62">
        <f t="shared" si="2"/>
        <v>209168</v>
      </c>
    </row>
    <row r="24" spans="2:8" ht="17.25" customHeight="1" x14ac:dyDescent="0.25">
      <c r="B24" s="2" t="s">
        <v>23</v>
      </c>
      <c r="C24" s="3">
        <v>95</v>
      </c>
      <c r="D24" s="64">
        <f>16200+17600</f>
        <v>33800</v>
      </c>
      <c r="E24" s="3">
        <v>2</v>
      </c>
      <c r="F24" s="60">
        <f t="shared" si="0"/>
        <v>146110</v>
      </c>
      <c r="G24" s="61">
        <f t="shared" si="1"/>
        <v>67600</v>
      </c>
      <c r="H24" s="62">
        <f t="shared" si="2"/>
        <v>213710</v>
      </c>
    </row>
    <row r="25" spans="2:8" ht="17.25" customHeight="1" x14ac:dyDescent="0.25">
      <c r="B25" s="2" t="s">
        <v>24</v>
      </c>
      <c r="C25" s="3">
        <v>53</v>
      </c>
      <c r="D25" s="64">
        <v>16200</v>
      </c>
      <c r="E25" s="3">
        <v>1</v>
      </c>
      <c r="F25" s="60">
        <f t="shared" si="0"/>
        <v>81514</v>
      </c>
      <c r="G25" s="61">
        <f t="shared" si="1"/>
        <v>32400</v>
      </c>
      <c r="H25" s="62">
        <f t="shared" si="2"/>
        <v>113914</v>
      </c>
    </row>
    <row r="26" spans="2:8" ht="17.25" customHeight="1" x14ac:dyDescent="0.25">
      <c r="B26" s="2" t="s">
        <v>25</v>
      </c>
      <c r="C26" s="3">
        <v>71</v>
      </c>
      <c r="D26" s="64">
        <v>0</v>
      </c>
      <c r="E26" s="3">
        <v>0</v>
      </c>
      <c r="F26" s="60">
        <f t="shared" si="0"/>
        <v>109198</v>
      </c>
      <c r="G26" s="61">
        <f t="shared" si="1"/>
        <v>0</v>
      </c>
      <c r="H26" s="62">
        <f t="shared" si="2"/>
        <v>109198</v>
      </c>
    </row>
    <row r="27" spans="2:8" ht="17.25" customHeight="1" x14ac:dyDescent="0.25">
      <c r="B27" s="2" t="s">
        <v>26</v>
      </c>
      <c r="C27" s="3">
        <v>205</v>
      </c>
      <c r="D27" s="64">
        <v>17100</v>
      </c>
      <c r="E27" s="3">
        <v>1</v>
      </c>
      <c r="F27" s="60">
        <f t="shared" si="0"/>
        <v>315290</v>
      </c>
      <c r="G27" s="61">
        <f t="shared" si="1"/>
        <v>34200</v>
      </c>
      <c r="H27" s="62">
        <f t="shared" si="2"/>
        <v>349490</v>
      </c>
    </row>
    <row r="28" spans="2:8" ht="17.25" customHeight="1" x14ac:dyDescent="0.25">
      <c r="B28" s="2" t="s">
        <v>27</v>
      </c>
      <c r="C28" s="3">
        <v>55</v>
      </c>
      <c r="D28" s="64">
        <f>16200+25300</f>
        <v>41500</v>
      </c>
      <c r="E28" s="3">
        <v>2</v>
      </c>
      <c r="F28" s="60">
        <f t="shared" si="0"/>
        <v>84590</v>
      </c>
      <c r="G28" s="61">
        <f t="shared" si="1"/>
        <v>83000</v>
      </c>
      <c r="H28" s="62">
        <f t="shared" si="2"/>
        <v>167590</v>
      </c>
    </row>
    <row r="29" spans="2:8" ht="17.25" customHeight="1" x14ac:dyDescent="0.25">
      <c r="B29" s="2" t="s">
        <v>28</v>
      </c>
      <c r="C29" s="3">
        <v>80</v>
      </c>
      <c r="D29" s="64">
        <f>16200+17600</f>
        <v>33800</v>
      </c>
      <c r="E29" s="3">
        <v>2</v>
      </c>
      <c r="F29" s="60">
        <f t="shared" si="0"/>
        <v>123040</v>
      </c>
      <c r="G29" s="61">
        <f t="shared" si="1"/>
        <v>67600</v>
      </c>
      <c r="H29" s="62">
        <f t="shared" si="2"/>
        <v>190640</v>
      </c>
    </row>
    <row r="30" spans="2:8" ht="17.25" customHeight="1" x14ac:dyDescent="0.25">
      <c r="B30" s="2" t="s">
        <v>29</v>
      </c>
      <c r="C30" s="3">
        <v>170</v>
      </c>
      <c r="D30" s="64">
        <v>17100</v>
      </c>
      <c r="E30" s="3">
        <v>1</v>
      </c>
      <c r="F30" s="60">
        <f t="shared" si="0"/>
        <v>261460</v>
      </c>
      <c r="G30" s="61">
        <f t="shared" si="1"/>
        <v>34200</v>
      </c>
      <c r="H30" s="62">
        <f t="shared" si="2"/>
        <v>295660</v>
      </c>
    </row>
    <row r="31" spans="2:8" ht="17.25" customHeight="1" x14ac:dyDescent="0.25">
      <c r="B31" s="2" t="s">
        <v>30</v>
      </c>
      <c r="C31" s="3">
        <v>6</v>
      </c>
      <c r="D31" s="64">
        <v>0</v>
      </c>
      <c r="E31" s="3">
        <v>0</v>
      </c>
      <c r="F31" s="60">
        <f t="shared" si="0"/>
        <v>9228</v>
      </c>
      <c r="G31" s="61">
        <f t="shared" si="1"/>
        <v>0</v>
      </c>
      <c r="H31" s="62">
        <f t="shared" si="2"/>
        <v>9228</v>
      </c>
    </row>
    <row r="32" spans="2:8" ht="17.25" customHeight="1" x14ac:dyDescent="0.25">
      <c r="B32" s="2" t="s">
        <v>31</v>
      </c>
      <c r="C32" s="3">
        <v>73</v>
      </c>
      <c r="D32" s="64">
        <f>16200+25300</f>
        <v>41500</v>
      </c>
      <c r="E32" s="3">
        <v>2</v>
      </c>
      <c r="F32" s="60">
        <f t="shared" si="0"/>
        <v>112274</v>
      </c>
      <c r="G32" s="61">
        <f t="shared" si="1"/>
        <v>83000</v>
      </c>
      <c r="H32" s="62">
        <f t="shared" si="2"/>
        <v>195274</v>
      </c>
    </row>
    <row r="33" spans="2:9" ht="17.25" customHeight="1" x14ac:dyDescent="0.25">
      <c r="B33" s="2" t="s">
        <v>32</v>
      </c>
      <c r="C33" s="3">
        <v>49</v>
      </c>
      <c r="D33" s="64">
        <v>16200</v>
      </c>
      <c r="E33" s="3">
        <v>1</v>
      </c>
      <c r="F33" s="60">
        <f t="shared" si="0"/>
        <v>75362</v>
      </c>
      <c r="G33" s="61">
        <f t="shared" si="1"/>
        <v>32400</v>
      </c>
      <c r="H33" s="62">
        <f t="shared" si="2"/>
        <v>107762</v>
      </c>
    </row>
    <row r="34" spans="2:9" ht="17.25" customHeight="1" x14ac:dyDescent="0.25">
      <c r="B34" s="2" t="s">
        <v>33</v>
      </c>
      <c r="C34" s="3">
        <v>38</v>
      </c>
      <c r="D34" s="64">
        <v>16200</v>
      </c>
      <c r="E34" s="3">
        <v>1</v>
      </c>
      <c r="F34" s="60">
        <f t="shared" si="0"/>
        <v>58444</v>
      </c>
      <c r="G34" s="61">
        <f t="shared" si="1"/>
        <v>32400</v>
      </c>
      <c r="H34" s="62">
        <f t="shared" si="2"/>
        <v>90844</v>
      </c>
    </row>
    <row r="35" spans="2:9" ht="17.25" customHeight="1" x14ac:dyDescent="0.25">
      <c r="B35" s="2" t="s">
        <v>34</v>
      </c>
      <c r="C35" s="3">
        <v>1</v>
      </c>
      <c r="D35" s="64">
        <v>0</v>
      </c>
      <c r="E35" s="3">
        <v>0</v>
      </c>
      <c r="F35" s="60">
        <f t="shared" si="0"/>
        <v>1538</v>
      </c>
      <c r="G35" s="61">
        <f t="shared" si="1"/>
        <v>0</v>
      </c>
      <c r="H35" s="62">
        <f t="shared" si="2"/>
        <v>1538</v>
      </c>
    </row>
    <row r="36" spans="2:9" ht="17.25" customHeight="1" x14ac:dyDescent="0.25">
      <c r="B36" s="2" t="s">
        <v>35</v>
      </c>
      <c r="C36" s="3">
        <v>48</v>
      </c>
      <c r="D36" s="64">
        <f>16200+17800</f>
        <v>34000</v>
      </c>
      <c r="E36" s="3">
        <v>2</v>
      </c>
      <c r="F36" s="60">
        <f t="shared" si="0"/>
        <v>73824</v>
      </c>
      <c r="G36" s="61">
        <f t="shared" si="1"/>
        <v>68000</v>
      </c>
      <c r="H36" s="62">
        <f t="shared" si="2"/>
        <v>141824</v>
      </c>
    </row>
    <row r="37" spans="2:9" ht="17.25" customHeight="1" x14ac:dyDescent="0.25">
      <c r="B37" s="2" t="s">
        <v>36</v>
      </c>
      <c r="C37" s="3">
        <v>41</v>
      </c>
      <c r="D37" s="64">
        <f>16200+17800</f>
        <v>34000</v>
      </c>
      <c r="E37" s="3">
        <v>2</v>
      </c>
      <c r="F37" s="60">
        <f t="shared" si="0"/>
        <v>63058</v>
      </c>
      <c r="G37" s="61">
        <f t="shared" si="1"/>
        <v>68000</v>
      </c>
      <c r="H37" s="62">
        <f t="shared" si="2"/>
        <v>131058</v>
      </c>
    </row>
    <row r="38" spans="2:9" ht="17.25" customHeight="1" x14ac:dyDescent="0.25">
      <c r="B38" s="96" t="s">
        <v>37</v>
      </c>
      <c r="C38" s="97"/>
      <c r="D38" s="97"/>
      <c r="E38" s="98"/>
      <c r="F38" s="60">
        <f t="shared" si="0"/>
        <v>0</v>
      </c>
      <c r="G38" s="61">
        <f t="shared" si="1"/>
        <v>0</v>
      </c>
      <c r="H38" s="62">
        <f t="shared" si="2"/>
        <v>0</v>
      </c>
    </row>
    <row r="39" spans="2:9" ht="17.25" customHeight="1" x14ac:dyDescent="0.25">
      <c r="B39" s="99"/>
      <c r="C39" s="91"/>
      <c r="D39" s="91"/>
      <c r="E39" s="100"/>
      <c r="F39" s="60">
        <f t="shared" si="0"/>
        <v>0</v>
      </c>
      <c r="G39" s="61">
        <f t="shared" si="1"/>
        <v>0</v>
      </c>
      <c r="H39" s="62">
        <f t="shared" si="2"/>
        <v>0</v>
      </c>
    </row>
    <row r="40" spans="2:9" ht="17.25" customHeight="1" x14ac:dyDescent="0.25">
      <c r="B40" s="101"/>
      <c r="C40" s="102"/>
      <c r="D40" s="102"/>
      <c r="E40" s="103"/>
      <c r="F40" s="60">
        <f t="shared" si="0"/>
        <v>0</v>
      </c>
      <c r="G40" s="61">
        <f t="shared" si="1"/>
        <v>0</v>
      </c>
      <c r="H40" s="62">
        <f t="shared" si="2"/>
        <v>0</v>
      </c>
    </row>
    <row r="41" spans="2:9" ht="17.25" customHeight="1" x14ac:dyDescent="0.25">
      <c r="B41" s="2" t="s">
        <v>38</v>
      </c>
      <c r="C41" s="3">
        <v>96</v>
      </c>
      <c r="D41" s="64">
        <f>16200+17800+21200</f>
        <v>55200</v>
      </c>
      <c r="E41" s="3">
        <v>3</v>
      </c>
      <c r="F41" s="60">
        <f t="shared" si="0"/>
        <v>147648</v>
      </c>
      <c r="G41" s="61">
        <f t="shared" si="1"/>
        <v>110400</v>
      </c>
      <c r="H41" s="62">
        <f t="shared" si="2"/>
        <v>258048</v>
      </c>
    </row>
    <row r="42" spans="2:9" ht="17.25" customHeight="1" x14ac:dyDescent="0.25">
      <c r="B42" s="2" t="s">
        <v>39</v>
      </c>
      <c r="C42" s="3">
        <v>302</v>
      </c>
      <c r="D42" s="64">
        <f>17100+13000+11300+19450</f>
        <v>60850</v>
      </c>
      <c r="E42" s="3">
        <v>4</v>
      </c>
      <c r="F42" s="60">
        <f t="shared" si="0"/>
        <v>464476</v>
      </c>
      <c r="G42" s="61">
        <f t="shared" si="1"/>
        <v>121700</v>
      </c>
      <c r="H42" s="62">
        <f t="shared" si="2"/>
        <v>586176</v>
      </c>
      <c r="I42" s="4"/>
    </row>
    <row r="43" spans="2:9" ht="17.25" customHeight="1" x14ac:dyDescent="0.25">
      <c r="B43" s="2" t="s">
        <v>40</v>
      </c>
      <c r="C43" s="3">
        <v>258</v>
      </c>
      <c r="D43" s="64">
        <f>16200+17800+13400+13400+13200+13200+13300</f>
        <v>100500</v>
      </c>
      <c r="E43" s="3">
        <v>7</v>
      </c>
      <c r="F43" s="60">
        <f t="shared" si="0"/>
        <v>396804</v>
      </c>
      <c r="G43" s="61">
        <f t="shared" si="1"/>
        <v>201000</v>
      </c>
      <c r="H43" s="62">
        <f t="shared" si="2"/>
        <v>597804</v>
      </c>
      <c r="I43" s="4"/>
    </row>
    <row r="44" spans="2:9" ht="17.25" customHeight="1" x14ac:dyDescent="0.25">
      <c r="B44" s="2" t="s">
        <v>80</v>
      </c>
      <c r="C44" s="3">
        <v>173</v>
      </c>
      <c r="D44" s="64">
        <f>16500+16500</f>
        <v>33000</v>
      </c>
      <c r="E44" s="3">
        <v>2</v>
      </c>
      <c r="F44" s="60">
        <f t="shared" si="0"/>
        <v>266074</v>
      </c>
      <c r="G44" s="61">
        <f t="shared" si="1"/>
        <v>66000</v>
      </c>
      <c r="H44" s="62">
        <f t="shared" si="2"/>
        <v>332074</v>
      </c>
    </row>
    <row r="45" spans="2:9" ht="17.25" customHeight="1" x14ac:dyDescent="0.25">
      <c r="B45" s="2" t="s">
        <v>81</v>
      </c>
      <c r="C45" s="3">
        <v>210</v>
      </c>
      <c r="D45" s="64">
        <f>16200+17800+21200+16000+15300+14600</f>
        <v>101100</v>
      </c>
      <c r="E45" s="3">
        <v>6</v>
      </c>
      <c r="F45" s="60">
        <f t="shared" si="0"/>
        <v>322980</v>
      </c>
      <c r="G45" s="61">
        <f t="shared" si="1"/>
        <v>202200</v>
      </c>
      <c r="H45" s="62">
        <f t="shared" si="2"/>
        <v>525180</v>
      </c>
    </row>
    <row r="46" spans="2:9" ht="17.25" customHeight="1" x14ac:dyDescent="0.25">
      <c r="B46" s="2" t="s">
        <v>41</v>
      </c>
      <c r="C46" s="3">
        <v>194</v>
      </c>
      <c r="D46" s="64">
        <f>16200+17600+17500+12600</f>
        <v>63900</v>
      </c>
      <c r="E46" s="3">
        <v>4</v>
      </c>
      <c r="F46" s="60">
        <f t="shared" si="0"/>
        <v>298372</v>
      </c>
      <c r="G46" s="61">
        <f t="shared" si="1"/>
        <v>127800</v>
      </c>
      <c r="H46" s="62">
        <f t="shared" si="2"/>
        <v>426172</v>
      </c>
    </row>
    <row r="47" spans="2:9" ht="17.25" customHeight="1" thickBot="1" x14ac:dyDescent="0.3">
      <c r="B47" s="69" t="s">
        <v>42</v>
      </c>
      <c r="C47" s="70">
        <v>54</v>
      </c>
      <c r="D47" s="71">
        <f>16200+17800</f>
        <v>34000</v>
      </c>
      <c r="E47" s="70">
        <v>2</v>
      </c>
    </row>
    <row r="48" spans="2:9" ht="17.25" customHeight="1" x14ac:dyDescent="0.25">
      <c r="B48" s="104" t="s">
        <v>78</v>
      </c>
      <c r="C48" s="105"/>
      <c r="D48" s="105"/>
      <c r="E48" s="106"/>
      <c r="F48" s="45">
        <v>769</v>
      </c>
      <c r="G48" s="6"/>
      <c r="H48" s="6"/>
      <c r="I48" s="6"/>
    </row>
    <row r="49" spans="2:5" ht="17.25" customHeight="1" thickBot="1" x14ac:dyDescent="0.3">
      <c r="B49" s="107"/>
      <c r="C49" s="108"/>
      <c r="D49" s="108"/>
      <c r="E49" s="109"/>
    </row>
    <row r="50" spans="2:5" ht="17.25" customHeight="1" thickBot="1" x14ac:dyDescent="0.3">
      <c r="B50" s="5"/>
      <c r="C50" s="5"/>
      <c r="D50" s="5"/>
      <c r="E50" s="5"/>
    </row>
    <row r="51" spans="2:5" ht="34.5" customHeight="1" thickBot="1" x14ac:dyDescent="0.3">
      <c r="B51" s="110" t="s">
        <v>43</v>
      </c>
      <c r="C51" s="111"/>
      <c r="D51" s="111"/>
      <c r="E51" s="112"/>
    </row>
    <row r="52" spans="2:5" ht="17.25" customHeight="1" x14ac:dyDescent="0.25">
      <c r="B52" s="7"/>
      <c r="C52" s="7"/>
      <c r="D52" s="7"/>
      <c r="E52" s="7"/>
    </row>
  </sheetData>
  <mergeCells count="4">
    <mergeCell ref="B1:E3"/>
    <mergeCell ref="B38:E40"/>
    <mergeCell ref="B48:E49"/>
    <mergeCell ref="B51:E5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VIATICOS </vt:lpstr>
      <vt:lpstr>PEAJES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DIAZ GARCIA</dc:creator>
  <cp:lastModifiedBy>PAULA ANDREA BAÑOL</cp:lastModifiedBy>
  <dcterms:created xsi:type="dcterms:W3CDTF">2024-01-25T20:49:12Z</dcterms:created>
  <dcterms:modified xsi:type="dcterms:W3CDTF">2026-06-03T23:05:07Z</dcterms:modified>
</cp:coreProperties>
</file>